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0730" windowHeight="11160"/>
  </bookViews>
  <sheets>
    <sheet name="Quý 3 tháng VP Sở" sheetId="5" r:id="rId1"/>
  </sheets>
  <definedNames>
    <definedName name="_xlnm.Print_Titles" localSheetId="0">'Quý 3 tháng VP Sở'!$13:$14</definedName>
  </definedNames>
  <calcPr calcId="144525"/>
</workbook>
</file>

<file path=xl/calcChain.xml><?xml version="1.0" encoding="utf-8"?>
<calcChain xmlns="http://schemas.openxmlformats.org/spreadsheetml/2006/main">
  <c r="I61" i="5" l="1"/>
  <c r="I64" i="5"/>
  <c r="I65" i="5" s="1"/>
  <c r="D56" i="5"/>
  <c r="E56" i="5" s="1"/>
  <c r="C56" i="5"/>
  <c r="E74" i="5"/>
  <c r="E75" i="5"/>
  <c r="E76" i="5"/>
  <c r="E53" i="5"/>
  <c r="D53" i="5"/>
  <c r="E19" i="5" l="1"/>
  <c r="E20" i="5"/>
  <c r="E22" i="5"/>
  <c r="E23" i="5"/>
  <c r="E25" i="5"/>
  <c r="E28" i="5"/>
  <c r="E30" i="5"/>
  <c r="E31" i="5"/>
  <c r="E32" i="5"/>
  <c r="E33" i="5"/>
  <c r="E34" i="5"/>
  <c r="E35" i="5"/>
  <c r="E36" i="5"/>
  <c r="E37" i="5"/>
  <c r="E38" i="5"/>
  <c r="E39" i="5"/>
  <c r="E40" i="5"/>
  <c r="E41" i="5"/>
  <c r="E42" i="5"/>
  <c r="E43" i="5"/>
  <c r="E44" i="5"/>
  <c r="E45" i="5"/>
  <c r="E46" i="5"/>
  <c r="E47" i="5"/>
  <c r="E48" i="5"/>
  <c r="E49" i="5"/>
  <c r="E50" i="5"/>
  <c r="E52" i="5"/>
  <c r="E55" i="5"/>
  <c r="E61" i="5"/>
  <c r="E62" i="5"/>
  <c r="E63" i="5"/>
  <c r="E64" i="5"/>
  <c r="E69" i="5"/>
  <c r="E70" i="5"/>
  <c r="E71" i="5"/>
  <c r="E72" i="5"/>
  <c r="E73" i="5"/>
  <c r="D59" i="5"/>
  <c r="D29" i="5"/>
  <c r="E29" i="5" s="1"/>
  <c r="D26" i="5"/>
  <c r="E26" i="5" s="1"/>
  <c r="C27" i="5" l="1"/>
  <c r="E27" i="5" s="1"/>
  <c r="C24" i="5"/>
  <c r="E24" i="5" s="1"/>
  <c r="C21" i="5" l="1"/>
  <c r="D21" i="5"/>
  <c r="E21" i="5" s="1"/>
  <c r="C18" i="5" l="1"/>
  <c r="C65" i="5"/>
  <c r="E65" i="5" s="1"/>
  <c r="C60" i="5"/>
  <c r="E60" i="5" s="1"/>
  <c r="C59" i="5"/>
  <c r="E59" i="5" s="1"/>
  <c r="C66" i="5"/>
  <c r="E66" i="5" s="1"/>
  <c r="C67" i="5"/>
  <c r="E67" i="5" s="1"/>
  <c r="C68" i="5"/>
  <c r="E68" i="5" s="1"/>
  <c r="D54" i="5" l="1"/>
  <c r="C54" i="5"/>
  <c r="C53" i="5" s="1"/>
  <c r="C58" i="5"/>
  <c r="E58" i="5" s="1"/>
  <c r="C57" i="5"/>
  <c r="D51" i="5"/>
  <c r="C51" i="5"/>
  <c r="D18" i="5"/>
  <c r="E18" i="5" s="1"/>
  <c r="E57" i="5" l="1"/>
  <c r="E51" i="5"/>
  <c r="E54" i="5"/>
  <c r="D17" i="5"/>
  <c r="C17" i="5" l="1"/>
  <c r="C16" i="5" s="1"/>
  <c r="D16" i="5"/>
  <c r="F17" i="5"/>
  <c r="E17" i="5" l="1"/>
  <c r="E16" i="5"/>
</calcChain>
</file>

<file path=xl/sharedStrings.xml><?xml version="1.0" encoding="utf-8"?>
<sst xmlns="http://schemas.openxmlformats.org/spreadsheetml/2006/main" count="86" uniqueCount="86">
  <si>
    <t>Số TT</t>
  </si>
  <si>
    <t>Nội dung</t>
  </si>
  <si>
    <t>I</t>
  </si>
  <si>
    <t>1.1</t>
  </si>
  <si>
    <t>1.2</t>
  </si>
  <si>
    <t>Chi quản lý hành chính</t>
  </si>
  <si>
    <t>Kinh phí thực hiện chế độ tự chủ</t>
  </si>
  <si>
    <t>Kinh phí không thực hiện chế độ tự chủ</t>
  </si>
  <si>
    <t>Dự toán chi ngân sách nhà nước</t>
  </si>
  <si>
    <t>A</t>
  </si>
  <si>
    <t>CỘNG HÒA XÃ HỘI CHỦ NGHĨA VIỆT NAM</t>
  </si>
  <si>
    <t>Độc lập - Tự do - Hạnh phúc</t>
  </si>
  <si>
    <t>Dự toán năm</t>
  </si>
  <si>
    <t>Ước thực hiện/Dự toán năm (tỷ lệ %)</t>
  </si>
  <si>
    <t>Ước thực hiện/6 tháng năm nay so với cùng kỳ năm trước (tỷ lệ %)</t>
  </si>
  <si>
    <t xml:space="preserve">         Căn cứ Nghị định số 163/2016/NĐ-CP ngày 21 tháng 12 năm 2016 của Chính phủ quy định chi tiết thi hành một số điều của Luật Ngân sách nhà nước;</t>
  </si>
  <si>
    <t xml:space="preserve">         Căn cứ Thông tư số 90/2018/TT-BTC ngày  28 tháng 9 năm 2018 của Bộ Tài chính sửa đổi, bổ sung một số điều của Thông tư số 61/2017/TT-BTC ngày 15/6/2017 của Bộ Tài chính hướng dẫn về công khai ngân sách đối với các đơn vị dự toán ngân sách, các tổ chức được ngân sách nhà nước hỗ trợ</t>
  </si>
  <si>
    <t>CÔNG KHAI THỰC HIỆN DỰ TOÁN THU-CHI NGÂN SÁCH QUÝ III  NĂM 2024</t>
  </si>
  <si>
    <t>Nha trang, ngày 14 tháng 10 năm 2024</t>
  </si>
  <si>
    <t>Biểu số 03 - Ban hành kèm theo Thông tư số 90 ngày 28/9/2018 của Bộ Tài chính</t>
  </si>
  <si>
    <t>Đơn vị: Sở Dân tộc và Tôn giáo tỉnh Khánh Hòa (1134473)</t>
  </si>
  <si>
    <t>Chương: 483</t>
  </si>
  <si>
    <t>(Kèm theo Quyết định số 71/QĐ-SKHCN ngày 14/10/2024  của Sở Dân tộc và Tôn giáo)</t>
  </si>
  <si>
    <t xml:space="preserve">         Sở Dân tộc và Tôn giáo công khai tình hình thực hiện dự toán thu-chi ngân sách quý 3 năm 2025 như sau:</t>
  </si>
  <si>
    <t>ĐVT:  đồng</t>
  </si>
  <si>
    <t>Ước thực hiện 9 tháng năm 2025</t>
  </si>
  <si>
    <t>Kinh phí Đề án "Bồi dưỡng nghiệp vụ đối với cán bộ, công chức làm công tác tín ngưỡng, tôn giáo giai đoạn 2022-2026"</t>
  </si>
  <si>
    <t>Kinh phí tổ chức buổi gặp mặt chức sắc chức việc, tu sĩ Phật giáo tiêu biểu tỉnh Khánh Hòa nhân dịp lễ Phật đản 2025-PL.2569</t>
  </si>
  <si>
    <t xml:space="preserve">Hỗ trợ 01 công chức thuộc Sở làm việc tại Trung tâm Phục vụ hành chính công </t>
  </si>
  <si>
    <t>Kinh phí trang bị máy móc, thiết bị phục vụ công việc cho Phó giám đốc Sở</t>
  </si>
  <si>
    <t xml:space="preserve"> Kinh phí tổ chức Hội nghị tổng kết thực hiện chương trình MTQG vùng đồng bào DTTS và miền núi giai đoạn 2021-2025 và đề xuất nội dung, giải pháp triển khai chương trình giai đoạn 2026-2030</t>
  </si>
  <si>
    <t xml:space="preserve"> Đào tạo, bồi dưỡng nghiệp vụ cho CBCC làm công tác tôn giáo theo KH số 2876/KH-UBND ngày 11/4/2017 vv triển khai thực hiện QĐ 174/QĐ-TTg (gđ 2017-2020)</t>
  </si>
  <si>
    <t>ĐH nhiệm kỳ của các tôn giáo</t>
  </si>
  <si>
    <t>Khám sức khỏe cho các tăng sư ở Trường Sa</t>
  </si>
  <si>
    <t xml:space="preserve"> Kinh phí tuyên truyền phổ biến thủ tục hành chính lĩnh vực tôn giáo theo QĐ số 868/QĐ-BNV ngày 17/8/2015, KP tuyên truyền quan điểm, đường lối của Đảng; phổ biến pháp luật về tín ngưỡng, tôn giáo theo QĐ số 306/QĐ- TTg ngày 08/3/2017 (triển khai luật tín ngưỡng, tôn giáo)</t>
  </si>
  <si>
    <t xml:space="preserve"> Kinh phí hỗ trợ đặc thù ngành tôn giáo</t>
  </si>
  <si>
    <t>Kinh phí Chính sách tôn giáo:</t>
  </si>
  <si>
    <t xml:space="preserve">Chính sách đối với người có uy tín trong đồng bào dân tộc thiểu số </t>
  </si>
  <si>
    <t>Kinh phí tuyên truyền về tỉnh Khánh Hòa trên Báo Dân tộc</t>
  </si>
  <si>
    <t>Sơ kết tổng kết chính sách dân tộc và chương trình công tác giữa UBND tỉnh với Ủy ban Dân tộc và hội nghị hội thảo trên địa bàn tỉnh</t>
  </si>
  <si>
    <t>Kinh phí tham gia hội thao ngày truyền thống cơ quan công tác dân tộc</t>
  </si>
  <si>
    <t>Kinh phí triển khai các Chương trình phối hợp công tác dân tộc giữa Ban Dân tộc tỉnh với các Sở, ngành có liên quan theo chương trình công tác do Ủy ban Dân tộc triển khai</t>
  </si>
  <si>
    <t>Kinh phí tuyên truyền CTDT và CSDT</t>
  </si>
  <si>
    <t xml:space="preserve">Kinh phí chi cho cán bộ điều động </t>
  </si>
  <si>
    <t>Chi lương và các khoản chi định mức</t>
  </si>
  <si>
    <t>1.3</t>
  </si>
  <si>
    <t xml:space="preserve"> Kinh phí không thực hiện chế độ tự chủ (N18)</t>
  </si>
  <si>
    <t xml:space="preserve"> - Quỹ tiền thưởng theo Nghị định số 73/2024/NĐ-CP</t>
  </si>
  <si>
    <t>1.4</t>
  </si>
  <si>
    <t>Kinh phí không thực hiện chế độ tự chủ (N23)</t>
  </si>
  <si>
    <t>1.5</t>
  </si>
  <si>
    <t>Chương trình mục tiêu quốc gia phát triển kinh tế - xã hội vùng đồng bào dân tộc thiểu số và miền núi  ( N12)</t>
  </si>
  <si>
    <t>Dự án 3: Phát triển sản xuất nông, lâm nghiệp bền vững, phát huy tiềm năng, thế mạnh của các vùng miền để sản xuất hàng hóa theo chuỗi giá trị (10513)</t>
  </si>
  <si>
    <t>Dự án 3: Phát triển sản xuất nông, lâm nghiệp bền vững, phát huy tiềm năng, thế mạnh của các vùng miền để sản xuất hàng hóa theo chuỗi giá trị (20513)</t>
  </si>
  <si>
    <t>Dự án 9: Đầu tư phát triển nhóm dân tộc thiểu số rất ít người và nhóm dân tộc còn nhiều khó khăn (10519)</t>
  </si>
  <si>
    <t>Dự án 9: Đầu tư phát triển nhóm dân tộc thiểu số rất ít người và nhóm dân tộc còn nhiều khó khăn (20519)</t>
  </si>
  <si>
    <t xml:space="preserve"> Thanh toán tiền chế độ nghỉ hưu trước tuổi theo NĐ số 178/2024/NĐ-CP ngày 31/12/2024, NĐ số 67/2025/NĐ-CP ngày 15/3/2025 của Chính phủ; theo QĐ số 1824/QĐ-UBND ngày 27/6/2025</t>
  </si>
  <si>
    <t>Thanh toán tiền chế độ nghỉ hưu trước tuổi theo NĐ số 178/2024/NĐ-CP ngày 31/12/2024, NĐ số 67/2025/NĐ-CP ngày 15/3/2025 của Chính phủ; theo QĐ số 1824/QĐ-UBND ngày 27/6/2025 ( Ninh Thuận cũ)</t>
  </si>
  <si>
    <t xml:space="preserve"> Kinh phí tiết kiệm 10% thực hiện CCTL (Ninh Thuận cũ)</t>
  </si>
  <si>
    <t>Công tác trong và ngoài tỉnh  (Ninh Thuận cũ)</t>
  </si>
  <si>
    <t>Kinh phí Đại hội Đảng  (Ninh Thuận cũ)</t>
  </si>
  <si>
    <t>Kinh phí Đảng  (Ninh Thuận cũ)</t>
  </si>
  <si>
    <t>Kinh phí PCCC  (Ninh Thuận cũ)</t>
  </si>
  <si>
    <t>Kinh phí Iso  (Ninh Thuận cũ)</t>
  </si>
  <si>
    <t>Kinh phí Người có uy tín  (Ninh Thuận cũ)</t>
  </si>
  <si>
    <t>Kinh phí đào tạo  (Ninh Thuận cũ)</t>
  </si>
  <si>
    <t>Chi công tác đặc thù tôn giáo  (Ninh Thuận cũ)</t>
  </si>
  <si>
    <t xml:space="preserve"> Kinh phí tiết kiệm 10% thực hiện CCTL  (Ninh Thuận cũ)</t>
  </si>
  <si>
    <t>TDA 4 của DA5: Đào tạo nâng cao năng lực cho cộng đồng và cán bộ triển khai Chương trình ở các cấp  (Ninh Thuận cũ) (10515)</t>
  </si>
  <si>
    <t>TDA 4 của DA5: Đào tạo nâng cao năng lực cho cộng đồng và cán bộ triển khai Chương trình ở các cấp  (Ninh Thuận cũ) (20515)</t>
  </si>
  <si>
    <t>Hỗ trợ kinh phí theo Nghị quyết số 01/2025/NQ-HĐND ngày 15/8/2025 cho các cán bộ, công chức và người lao động sau khi sắp xếp đơn vị hành chính tỉnh Khánh Hòa và tổ chức chính quyền địa phương 02 cấp tỉnh Khánh Hòa.</t>
  </si>
  <si>
    <t>TDA 1 của DA10: Biểu dương, tôn vinh điển hình tiên tiến, phát huy vai trò của người có uy tín; phổ biến, giáo dục pháp luật, trợ giúp pháp lý và tuyên truyền, vận động đồng bào; truyền thông phục vụ tổ chức triển khai thực hiện Đề án tổng thể và Chương trình mục  (Ninh Thuận cũ) (20521)</t>
  </si>
  <si>
    <t>TDA 1 của DA10: Biểu dương, tôn vinh điển hình tiên tiến, phát huy vai trò của người có uy tín; phổ biến, giáo dục pháp luật, trợ giúp pháp lý và tuyên truyền, vận động đồng bào; truyền thông phục vụ tổ chức triển khai thực hiện Đề án tổng thể và Chương trình mục  (Ninh Thuận cũ) (10521)</t>
  </si>
  <si>
    <t>TDA 2 của DA9: Giảm thiểu tình trạng tảo hôn và hôn nhân cận huyết thống trong vùng đồng bào dân tộc thiểu số và miền núi  (Ninh Thuận cũ) (10519)</t>
  </si>
  <si>
    <t>TDA 2 của DA9: Giảm thiểu tình trạng tảo hôn và hôn nhân cận huyết thống trong vùng đồng bào dân tộc thiểu số và miền núi  (Ninh Thuận cũ) (20519)</t>
  </si>
  <si>
    <t>Dự án 10, tiểu dự án 01: Truyền thông, tuyên truyền, vận động trong vùng đồng bào dân tộc thiểu số và miền núi. Kiểm tra, giám sát đánh giá việc tổ chức thực hiện chương trình (10521)</t>
  </si>
  <si>
    <t>Dự án 10, tiểu dự án 01: Truyền thông, tuyên truyền, vận động trong vùng đồng bào dân tộc thiểu số và miền núi. Kiểm tra, giám sát đánh giá việc tổ chức thực hiện chương trình (20521)</t>
  </si>
  <si>
    <t>Dự án 10, tiểu dự án 03: Truyền thông, tuyên truyền, vận động trong vùng đồng bào dân tộc thiểu số và miền núi. Kiểm tra, giám sát đánh giá việc tổ chức thực hiện chương trình (20521)</t>
  </si>
  <si>
    <t>Dự án 10, tiểu dự án 03: Truyền thông, tuyên truyền, vận động trong vùng đồng bào dân tộc thiểu số và miền núi. Kiểm tra, giám sát đánh giá việc tổ chức thực hiện chương trình (10521)</t>
  </si>
  <si>
    <t>Dự án 5, tiểu dự án 4: Phát triển giáo dục đào tạo nâng cao chất lượng nguồn nhân lực (10515)</t>
  </si>
  <si>
    <t>Dự án 5, tiểu dự án 4: Phát triển giáo dục đào tạo nâng cao chất lượng nguồn nhân lực (20515)</t>
  </si>
  <si>
    <t>Dự án 5, tiểu dự án 2: Phát triển giáo dục đào tạo nâng cao chất lượng nguồn nhân lực (10515)</t>
  </si>
  <si>
    <t>Dự án 5, tiểu dự án 2: Phát triển giáo dục đào tạo nâng cao chất lượng nguồn nhân lực (20515)</t>
  </si>
  <si>
    <t>Kinh phí Tiếp đoàn Bộ dân tộc và tôn giáo kiểm tra công tác dân tộc và tín ngưỡng( Điều chỉnh từ Báo Dân tộc)</t>
  </si>
  <si>
    <t>TDA 3 của DA10: kiểm tra, giám sát, đánh giá, đào tạo, tập huấn tổ chức thực hiện Chương trình (Ninh Thuận cũ) (10521)</t>
  </si>
  <si>
    <t>TDA 3 của DA10: kiểm tra, giám sát, đánh giá, đào tạo, tập huấn tổ chức thực hiện Chương trình  (Ninh Thuận cũ) (20521)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</si>
</sst>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_(* #,##0_);_(* \(#,##0\);_(* &quot;-&quot;??_);_(@_)"/>
    <numFmt numFmtId="166" formatCode="0.000;[Red]0.000"/>
  </numFmts>
  <fonts count="18" x14ac:knownFonts="1">
    <font>
      <sz val="11"/>
      <color theme="1"/>
      <name val="Calibri"/>
      <family val="2"/>
      <scheme val="minor"/>
    </font>
    <font>
      <sz val="11"/>
      <color theme="1"/>
      <name val="Calibri"/>
      <family val="2"/>
      <scheme val="minor"/>
    </font>
    <font>
      <sz val="10"/>
      <name val="Arial"/>
      <family val="2"/>
    </font>
    <font>
      <sz val="11"/>
      <name val="Times New Roman"/>
      <family val="1"/>
    </font>
    <font>
      <sz val="12"/>
      <name val="Times New Roman"/>
      <family val="1"/>
    </font>
    <font>
      <sz val="11"/>
      <color rgb="FFFF0000"/>
      <name val="Times New Roman"/>
      <family val="1"/>
    </font>
    <font>
      <sz val="11"/>
      <name val="Calibri"/>
      <family val="2"/>
      <scheme val="minor"/>
    </font>
    <font>
      <b/>
      <sz val="12"/>
      <name val="Times New Roman"/>
      <family val="1"/>
    </font>
    <font>
      <i/>
      <sz val="12"/>
      <name val="Times New Roman"/>
      <family val="1"/>
    </font>
    <font>
      <b/>
      <sz val="11"/>
      <name val="Times New Roman"/>
      <family val="1"/>
    </font>
    <font>
      <i/>
      <sz val="11"/>
      <name val="Times New Roman"/>
      <family val="1"/>
    </font>
    <font>
      <b/>
      <i/>
      <sz val="11"/>
      <name val="Times New Roman"/>
      <family val="1"/>
    </font>
    <font>
      <b/>
      <sz val="11"/>
      <color theme="1"/>
      <name val="Times New Roman"/>
      <family val="1"/>
    </font>
    <font>
      <sz val="11"/>
      <color theme="1"/>
      <name val="Times New Roman"/>
      <family val="1"/>
    </font>
    <font>
      <b/>
      <i/>
      <sz val="12"/>
      <color theme="1"/>
      <name val="Times New Roman"/>
      <family val="1"/>
    </font>
    <font>
      <sz val="12"/>
      <color theme="1"/>
      <name val="Times New Roman"/>
      <family val="1"/>
    </font>
    <font>
      <b/>
      <sz val="12"/>
      <color theme="1"/>
      <name val="Times New Roman"/>
      <family val="1"/>
    </font>
    <font>
      <b/>
      <i/>
      <sz val="11"/>
      <color theme="1"/>
      <name val="Times New Roman"/>
      <family val="1"/>
    </font>
  </fonts>
  <fills count="3">
    <fill>
      <patternFill patternType="none"/>
    </fill>
    <fill>
      <patternFill patternType="gray125"/>
    </fill>
    <fill>
      <patternFill patternType="solid">
        <fgColor rgb="FFFFFFFF"/>
        <bgColor indexed="64"/>
      </patternFill>
    </fill>
  </fills>
  <borders count="7">
    <border>
      <left/>
      <right/>
      <top/>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bottom/>
      <diagonal/>
    </border>
  </borders>
  <cellStyleXfs count="9">
    <xf numFmtId="0" fontId="0" fillId="0" borderId="0"/>
    <xf numFmtId="164" fontId="1" fillId="0" borderId="0" applyFont="0" applyFill="0" applyBorder="0" applyAlignment="0" applyProtection="0"/>
    <xf numFmtId="0" fontId="2" fillId="0" borderId="0"/>
    <xf numFmtId="0" fontId="2" fillId="0" borderId="0"/>
    <xf numFmtId="0" fontId="4" fillId="0" borderId="0"/>
    <xf numFmtId="0" fontId="2" fillId="0" borderId="0"/>
    <xf numFmtId="0" fontId="2" fillId="0" borderId="0"/>
    <xf numFmtId="166" fontId="2" fillId="0" borderId="0" applyFont="0" applyFill="0" applyBorder="0" applyAlignment="0" applyProtection="0"/>
    <xf numFmtId="9" fontId="1" fillId="0" borderId="0" applyFont="0" applyFill="0" applyBorder="0" applyAlignment="0" applyProtection="0"/>
  </cellStyleXfs>
  <cellXfs count="103">
    <xf numFmtId="0" fontId="0" fillId="0" borderId="0" xfId="0"/>
    <xf numFmtId="0" fontId="6" fillId="0" borderId="0" xfId="0" applyFont="1"/>
    <xf numFmtId="0" fontId="7" fillId="0" borderId="0" xfId="0" applyFont="1" applyAlignment="1">
      <alignment vertical="center" wrapText="1"/>
    </xf>
    <xf numFmtId="0" fontId="7" fillId="0" borderId="0" xfId="0" applyFont="1"/>
    <xf numFmtId="0" fontId="7" fillId="0" borderId="0" xfId="0" applyFont="1" applyAlignment="1">
      <alignment horizontal="left" vertical="center" wrapText="1"/>
    </xf>
    <xf numFmtId="0" fontId="6" fillId="0" borderId="0" xfId="0" applyFont="1" applyAlignment="1">
      <alignment horizontal="center" vertical="center"/>
    </xf>
    <xf numFmtId="0" fontId="3" fillId="0" borderId="0" xfId="0" applyFont="1"/>
    <xf numFmtId="0" fontId="9" fillId="0" borderId="0" xfId="0" applyFont="1"/>
    <xf numFmtId="0" fontId="3" fillId="0" borderId="0" xfId="0" applyFont="1" applyAlignment="1"/>
    <xf numFmtId="0" fontId="5" fillId="0" borderId="0" xfId="0" applyFont="1"/>
    <xf numFmtId="0" fontId="7" fillId="0" borderId="0" xfId="0" applyFont="1" applyAlignment="1">
      <alignment horizontal="left" vertical="center" wrapText="1"/>
    </xf>
    <xf numFmtId="0" fontId="6" fillId="0" borderId="0" xfId="0" applyFont="1" applyAlignment="1">
      <alignment vertical="center"/>
    </xf>
    <xf numFmtId="0" fontId="9" fillId="0" borderId="4" xfId="0" applyFont="1" applyFill="1" applyBorder="1" applyAlignment="1">
      <alignment horizontal="center" vertical="center"/>
    </xf>
    <xf numFmtId="0" fontId="14" fillId="0" borderId="4" xfId="0" applyFont="1" applyFill="1" applyBorder="1" applyAlignment="1">
      <alignment vertical="center" wrapText="1"/>
    </xf>
    <xf numFmtId="0" fontId="15" fillId="0" borderId="4" xfId="0" applyFont="1" applyFill="1" applyBorder="1" applyAlignment="1">
      <alignment vertical="center" wrapText="1"/>
    </xf>
    <xf numFmtId="0" fontId="16" fillId="0" borderId="4" xfId="0" applyFont="1" applyFill="1" applyBorder="1" applyAlignment="1">
      <alignment vertical="center" wrapText="1"/>
    </xf>
    <xf numFmtId="49" fontId="15" fillId="0" borderId="4" xfId="0" applyNumberFormat="1" applyFont="1" applyFill="1" applyBorder="1" applyAlignment="1">
      <alignment vertical="center" wrapText="1"/>
    </xf>
    <xf numFmtId="0" fontId="3" fillId="2" borderId="4" xfId="0" applyFont="1" applyFill="1" applyBorder="1" applyAlignment="1">
      <alignment vertical="center" wrapText="1"/>
    </xf>
    <xf numFmtId="0" fontId="9" fillId="2" borderId="4" xfId="0" applyFont="1" applyFill="1" applyBorder="1" applyAlignment="1">
      <alignment vertical="center" wrapText="1"/>
    </xf>
    <xf numFmtId="3" fontId="3" fillId="2" borderId="4" xfId="1" applyNumberFormat="1" applyFont="1" applyFill="1" applyBorder="1" applyAlignment="1">
      <alignment horizontal="right" vertical="center" wrapText="1"/>
    </xf>
    <xf numFmtId="3" fontId="3" fillId="2" borderId="4" xfId="0" applyNumberFormat="1" applyFont="1" applyFill="1" applyBorder="1" applyAlignment="1">
      <alignment horizontal="right" vertical="center" wrapText="1"/>
    </xf>
    <xf numFmtId="9" fontId="9" fillId="2" borderId="3" xfId="8" applyFont="1" applyFill="1" applyBorder="1" applyAlignment="1">
      <alignment horizontal="right" vertical="center" wrapText="1"/>
    </xf>
    <xf numFmtId="9" fontId="9" fillId="2" borderId="4" xfId="8" applyFont="1" applyFill="1" applyBorder="1" applyAlignment="1">
      <alignment horizontal="right" vertical="center" wrapText="1"/>
    </xf>
    <xf numFmtId="165" fontId="9" fillId="2" borderId="4" xfId="1" applyNumberFormat="1" applyFont="1" applyFill="1" applyBorder="1" applyAlignment="1">
      <alignment horizontal="right" vertical="center" wrapText="1"/>
    </xf>
    <xf numFmtId="165" fontId="3" fillId="2" borderId="4" xfId="0" applyNumberFormat="1" applyFont="1" applyFill="1" applyBorder="1" applyAlignment="1">
      <alignment horizontal="right" vertical="center" wrapText="1"/>
    </xf>
    <xf numFmtId="0" fontId="9" fillId="2" borderId="4" xfId="0" applyFont="1" applyFill="1" applyBorder="1" applyAlignment="1">
      <alignment horizontal="right" vertical="center" wrapText="1"/>
    </xf>
    <xf numFmtId="0" fontId="3" fillId="2" borderId="4" xfId="0" applyFont="1" applyFill="1" applyBorder="1" applyAlignment="1">
      <alignment horizontal="right" vertical="center" wrapText="1"/>
    </xf>
    <xf numFmtId="0" fontId="6" fillId="0" borderId="4" xfId="0" applyFont="1" applyBorder="1" applyAlignment="1">
      <alignment horizontal="center" vertical="center"/>
    </xf>
    <xf numFmtId="0" fontId="6" fillId="0" borderId="4" xfId="0" applyFont="1" applyBorder="1"/>
    <xf numFmtId="0" fontId="3" fillId="2" borderId="4" xfId="0" applyFont="1" applyFill="1" applyBorder="1" applyAlignment="1">
      <alignment horizontal="center" vertical="center" wrapText="1"/>
    </xf>
    <xf numFmtId="0" fontId="9" fillId="2" borderId="4" xfId="0" applyFont="1" applyFill="1" applyBorder="1" applyAlignment="1">
      <alignment horizontal="center" vertical="center" wrapText="1"/>
    </xf>
    <xf numFmtId="3" fontId="3" fillId="0" borderId="4" xfId="0" applyNumberFormat="1" applyFont="1" applyBorder="1" applyAlignment="1">
      <alignment vertical="center" wrapText="1"/>
    </xf>
    <xf numFmtId="3" fontId="3" fillId="0" borderId="4" xfId="0" applyNumberFormat="1" applyFont="1" applyBorder="1" applyAlignment="1">
      <alignment vertical="center"/>
    </xf>
    <xf numFmtId="3" fontId="9" fillId="0" borderId="4" xfId="0" applyNumberFormat="1" applyFont="1" applyFill="1" applyBorder="1" applyAlignment="1">
      <alignment horizontal="right" vertical="center" wrapText="1"/>
    </xf>
    <xf numFmtId="3" fontId="3" fillId="0" borderId="4" xfId="0" applyNumberFormat="1" applyFont="1" applyFill="1" applyBorder="1" applyAlignment="1">
      <alignment horizontal="right" vertical="center" wrapText="1"/>
    </xf>
    <xf numFmtId="3" fontId="9" fillId="0" borderId="4" xfId="1" applyNumberFormat="1" applyFont="1" applyFill="1" applyBorder="1" applyAlignment="1">
      <alignment horizontal="right" vertical="center" wrapText="1"/>
    </xf>
    <xf numFmtId="3" fontId="3" fillId="0" borderId="4" xfId="0" applyNumberFormat="1" applyFont="1" applyFill="1" applyBorder="1" applyAlignment="1">
      <alignment vertical="center"/>
    </xf>
    <xf numFmtId="0" fontId="15" fillId="0" borderId="2" xfId="0" applyFont="1" applyFill="1" applyBorder="1" applyAlignment="1">
      <alignment vertical="center" wrapText="1"/>
    </xf>
    <xf numFmtId="9" fontId="9" fillId="2" borderId="1" xfId="8" applyFont="1" applyFill="1" applyBorder="1" applyAlignment="1">
      <alignment horizontal="right" vertical="center" wrapText="1"/>
    </xf>
    <xf numFmtId="0" fontId="9" fillId="0" borderId="5" xfId="0" applyFont="1" applyFill="1" applyBorder="1" applyAlignment="1">
      <alignment horizontal="center" vertical="center"/>
    </xf>
    <xf numFmtId="0" fontId="15" fillId="0" borderId="6" xfId="0" applyFont="1" applyFill="1" applyBorder="1" applyAlignment="1">
      <alignment vertical="center" wrapText="1"/>
    </xf>
    <xf numFmtId="3" fontId="3" fillId="0" borderId="6" xfId="1" applyNumberFormat="1" applyFont="1" applyFill="1" applyBorder="1" applyAlignment="1">
      <alignment horizontal="right" vertical="center" wrapText="1"/>
    </xf>
    <xf numFmtId="9" fontId="9" fillId="2" borderId="6" xfId="8" applyFont="1" applyFill="1" applyBorder="1" applyAlignment="1">
      <alignment horizontal="right" vertical="center" wrapText="1"/>
    </xf>
    <xf numFmtId="165" fontId="3" fillId="2" borderId="6" xfId="0" applyNumberFormat="1" applyFont="1" applyFill="1" applyBorder="1" applyAlignment="1">
      <alignment horizontal="right" vertical="center" wrapText="1"/>
    </xf>
    <xf numFmtId="0" fontId="9" fillId="0" borderId="2" xfId="0" applyFont="1" applyFill="1" applyBorder="1" applyAlignment="1">
      <alignment horizontal="center" vertical="center"/>
    </xf>
    <xf numFmtId="0" fontId="15" fillId="0" borderId="2" xfId="0" quotePrefix="1" applyFont="1" applyFill="1" applyBorder="1" applyAlignment="1">
      <alignment vertical="center" wrapText="1"/>
    </xf>
    <xf numFmtId="3" fontId="3" fillId="2" borderId="2" xfId="0" applyNumberFormat="1" applyFont="1" applyFill="1" applyBorder="1" applyAlignment="1">
      <alignment horizontal="right" vertical="center" wrapText="1"/>
    </xf>
    <xf numFmtId="165" fontId="9" fillId="2" borderId="2" xfId="1" applyNumberFormat="1" applyFont="1" applyFill="1" applyBorder="1" applyAlignment="1">
      <alignment horizontal="right" vertical="center" wrapText="1"/>
    </xf>
    <xf numFmtId="0" fontId="15" fillId="0" borderId="5" xfId="0" quotePrefix="1" applyFont="1" applyFill="1" applyBorder="1" applyAlignment="1">
      <alignment vertical="center" wrapText="1"/>
    </xf>
    <xf numFmtId="3" fontId="3" fillId="2" borderId="5" xfId="0" applyNumberFormat="1" applyFont="1" applyFill="1" applyBorder="1" applyAlignment="1">
      <alignment horizontal="right" vertical="center" wrapText="1"/>
    </xf>
    <xf numFmtId="165" fontId="9" fillId="2" borderId="5" xfId="1" applyNumberFormat="1" applyFont="1" applyFill="1" applyBorder="1" applyAlignment="1">
      <alignment horizontal="right" vertical="center" wrapText="1"/>
    </xf>
    <xf numFmtId="3" fontId="3" fillId="0" borderId="2" xfId="0" applyNumberFormat="1" applyFont="1" applyFill="1" applyBorder="1" applyAlignment="1">
      <alignment horizontal="right" vertical="center" wrapText="1"/>
    </xf>
    <xf numFmtId="165" fontId="9" fillId="2" borderId="4" xfId="0" applyNumberFormat="1" applyFont="1" applyFill="1" applyBorder="1" applyAlignment="1">
      <alignment horizontal="right" vertical="center" wrapText="1"/>
    </xf>
    <xf numFmtId="0" fontId="11" fillId="2" borderId="4" xfId="0" applyFont="1" applyFill="1" applyBorder="1" applyAlignment="1">
      <alignment horizontal="center" vertical="center" wrapText="1"/>
    </xf>
    <xf numFmtId="0" fontId="11" fillId="2" borderId="4" xfId="0" applyFont="1" applyFill="1" applyBorder="1" applyAlignment="1">
      <alignment vertical="center" wrapText="1"/>
    </xf>
    <xf numFmtId="165" fontId="11" fillId="0" borderId="4" xfId="1" applyNumberFormat="1" applyFont="1" applyFill="1" applyBorder="1" applyAlignment="1">
      <alignment horizontal="right" vertical="center" wrapText="1"/>
    </xf>
    <xf numFmtId="165" fontId="3" fillId="2" borderId="4" xfId="1" applyNumberFormat="1" applyFont="1" applyFill="1" applyBorder="1" applyAlignment="1">
      <alignment horizontal="right" vertical="center" wrapText="1"/>
    </xf>
    <xf numFmtId="165" fontId="11" fillId="2" borderId="4" xfId="1" applyNumberFormat="1" applyFont="1" applyFill="1" applyBorder="1" applyAlignment="1">
      <alignment horizontal="right" vertical="center" wrapText="1"/>
    </xf>
    <xf numFmtId="3" fontId="3" fillId="0" borderId="4" xfId="4" quotePrefix="1" applyNumberFormat="1" applyFont="1" applyFill="1" applyBorder="1" applyAlignment="1">
      <alignment vertical="center" wrapText="1"/>
    </xf>
    <xf numFmtId="3" fontId="3" fillId="0" borderId="4" xfId="0" applyNumberFormat="1" applyFont="1" applyFill="1" applyBorder="1" applyAlignment="1">
      <alignment horizontal="right" vertical="center"/>
    </xf>
    <xf numFmtId="0" fontId="3" fillId="0" borderId="4" xfId="5" quotePrefix="1" applyFont="1" applyFill="1" applyBorder="1" applyAlignment="1">
      <alignment horizontal="left" vertical="center" wrapText="1"/>
    </xf>
    <xf numFmtId="0" fontId="3" fillId="2" borderId="4" xfId="0" quotePrefix="1" applyFont="1" applyFill="1" applyBorder="1" applyAlignment="1">
      <alignment vertical="center" wrapText="1"/>
    </xf>
    <xf numFmtId="0" fontId="3" fillId="2" borderId="4" xfId="0" applyFont="1" applyFill="1" applyBorder="1" applyAlignment="1">
      <alignment horizontal="left" vertical="center" wrapText="1"/>
    </xf>
    <xf numFmtId="165" fontId="17" fillId="0" borderId="4" xfId="1" applyNumberFormat="1" applyFont="1" applyFill="1" applyBorder="1" applyAlignment="1">
      <alignment horizontal="right" vertical="center" wrapText="1"/>
    </xf>
    <xf numFmtId="3" fontId="12" fillId="0" borderId="4" xfId="1" applyNumberFormat="1" applyFont="1" applyFill="1" applyBorder="1" applyAlignment="1">
      <alignment horizontal="right" vertical="center" wrapText="1"/>
    </xf>
    <xf numFmtId="3" fontId="13" fillId="0" borderId="6" xfId="1" applyNumberFormat="1" applyFont="1" applyFill="1" applyBorder="1" applyAlignment="1">
      <alignment horizontal="right" vertical="center" wrapText="1"/>
    </xf>
    <xf numFmtId="3" fontId="13" fillId="0" borderId="4" xfId="1" applyNumberFormat="1" applyFont="1" applyFill="1" applyBorder="1" applyAlignment="1">
      <alignment horizontal="right" vertical="center" wrapText="1"/>
    </xf>
    <xf numFmtId="3" fontId="13" fillId="0" borderId="4" xfId="0" applyNumberFormat="1" applyFont="1" applyFill="1" applyBorder="1" applyAlignment="1">
      <alignment horizontal="right" vertical="center" wrapText="1"/>
    </xf>
    <xf numFmtId="3" fontId="13" fillId="0" borderId="4" xfId="0" applyNumberFormat="1" applyFont="1" applyFill="1" applyBorder="1" applyAlignment="1">
      <alignment vertical="center"/>
    </xf>
    <xf numFmtId="0" fontId="4" fillId="0" borderId="0" xfId="0" applyFont="1" applyAlignment="1">
      <alignment horizontal="left" vertical="center" wrapText="1"/>
    </xf>
    <xf numFmtId="0" fontId="8" fillId="0" borderId="0" xfId="0" applyFont="1" applyAlignment="1">
      <alignment horizontal="right" vertical="center" wrapText="1"/>
    </xf>
    <xf numFmtId="0" fontId="9" fillId="2" borderId="4" xfId="0" applyFont="1" applyFill="1" applyBorder="1" applyAlignment="1">
      <alignment horizontal="center" vertical="center" wrapText="1"/>
    </xf>
    <xf numFmtId="0" fontId="4"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xf>
    <xf numFmtId="0" fontId="8" fillId="0" borderId="0" xfId="0" applyFont="1" applyAlignment="1">
      <alignment horizontal="center"/>
    </xf>
    <xf numFmtId="0" fontId="7" fillId="0" borderId="0" xfId="0" applyFont="1" applyAlignment="1">
      <alignment horizontal="left" vertical="center" wrapText="1"/>
    </xf>
    <xf numFmtId="0" fontId="7" fillId="0" borderId="0" xfId="0" applyFont="1" applyAlignment="1">
      <alignment horizontal="center" vertical="center" wrapText="1"/>
    </xf>
    <xf numFmtId="165" fontId="9" fillId="0" borderId="0" xfId="0" applyNumberFormat="1" applyFont="1"/>
    <xf numFmtId="3" fontId="3" fillId="0" borderId="0" xfId="0" applyNumberFormat="1" applyFont="1" applyAlignment="1"/>
    <xf numFmtId="3" fontId="3" fillId="0" borderId="0" xfId="0" applyNumberFormat="1" applyFont="1"/>
    <xf numFmtId="3" fontId="0" fillId="0" borderId="0" xfId="0" applyNumberFormat="1" applyFont="1" applyFill="1"/>
    <xf numFmtId="3" fontId="12" fillId="0" borderId="4" xfId="0" applyNumberFormat="1" applyFont="1" applyFill="1" applyBorder="1" applyAlignment="1">
      <alignment horizontal="center" vertical="center" wrapText="1"/>
    </xf>
    <xf numFmtId="3" fontId="12" fillId="0" borderId="4" xfId="0" applyNumberFormat="1" applyFont="1" applyFill="1" applyBorder="1" applyAlignment="1">
      <alignment horizontal="center" vertical="center" wrapText="1"/>
    </xf>
    <xf numFmtId="165" fontId="12" fillId="0" borderId="4" xfId="0" applyNumberFormat="1" applyFont="1" applyFill="1" applyBorder="1" applyAlignment="1">
      <alignment horizontal="right" vertical="center" wrapText="1"/>
    </xf>
    <xf numFmtId="165" fontId="12" fillId="0" borderId="4" xfId="1" applyNumberFormat="1" applyFont="1" applyFill="1" applyBorder="1" applyAlignment="1">
      <alignment horizontal="right" vertical="center" wrapText="1"/>
    </xf>
    <xf numFmtId="3" fontId="13" fillId="0" borderId="2" xfId="0" applyNumberFormat="1" applyFont="1" applyFill="1" applyBorder="1" applyAlignment="1">
      <alignment horizontal="right" vertical="center" wrapText="1"/>
    </xf>
    <xf numFmtId="3" fontId="13" fillId="0" borderId="5" xfId="1" applyNumberFormat="1" applyFont="1" applyFill="1" applyBorder="1" applyAlignment="1">
      <alignment horizontal="right" vertical="center" wrapText="1"/>
    </xf>
    <xf numFmtId="9" fontId="9" fillId="0" borderId="4" xfId="8" applyFont="1" applyFill="1" applyBorder="1" applyAlignment="1">
      <alignment horizontal="right" vertical="center" wrapText="1"/>
    </xf>
    <xf numFmtId="165" fontId="3" fillId="0" borderId="4" xfId="0" applyNumberFormat="1" applyFont="1" applyFill="1" applyBorder="1" applyAlignment="1">
      <alignment horizontal="right" vertical="center" wrapText="1"/>
    </xf>
    <xf numFmtId="0" fontId="3" fillId="0" borderId="0" xfId="0" applyFont="1" applyFill="1"/>
    <xf numFmtId="3" fontId="3" fillId="0" borderId="0" xfId="0" applyNumberFormat="1" applyFont="1" applyFill="1"/>
    <xf numFmtId="0" fontId="9" fillId="0" borderId="4" xfId="0" applyFont="1" applyFill="1" applyBorder="1" applyAlignment="1">
      <alignment horizontal="right" vertical="center" wrapText="1"/>
    </xf>
    <xf numFmtId="0" fontId="9" fillId="0" borderId="0" xfId="0" applyFont="1" applyFill="1"/>
    <xf numFmtId="3" fontId="9" fillId="0" borderId="0" xfId="0" applyNumberFormat="1" applyFont="1" applyFill="1"/>
    <xf numFmtId="0" fontId="3" fillId="0" borderId="4" xfId="0" applyFont="1" applyFill="1" applyBorder="1" applyAlignment="1">
      <alignment horizontal="right" vertical="center" wrapText="1"/>
    </xf>
    <xf numFmtId="3" fontId="3" fillId="0" borderId="4" xfId="0" applyNumberFormat="1" applyFont="1" applyFill="1" applyBorder="1" applyAlignment="1">
      <alignment horizontal="center" vertical="center" wrapText="1"/>
    </xf>
    <xf numFmtId="3" fontId="3" fillId="0" borderId="4" xfId="0" applyNumberFormat="1" applyFont="1" applyFill="1" applyBorder="1" applyAlignment="1">
      <alignment vertical="center" wrapText="1"/>
    </xf>
    <xf numFmtId="3" fontId="9" fillId="0" borderId="4" xfId="0" applyNumberFormat="1" applyFont="1" applyFill="1" applyBorder="1" applyAlignment="1">
      <alignment horizontal="center" vertical="center" wrapText="1"/>
    </xf>
    <xf numFmtId="3" fontId="3" fillId="0" borderId="4" xfId="0" applyNumberFormat="1" applyFont="1" applyFill="1" applyBorder="1" applyAlignment="1">
      <alignment horizontal="center" vertical="center"/>
    </xf>
    <xf numFmtId="0" fontId="6" fillId="0" borderId="0" xfId="0" applyFont="1" applyFill="1"/>
    <xf numFmtId="0" fontId="6" fillId="0" borderId="4" xfId="0" applyFont="1" applyFill="1" applyBorder="1" applyAlignment="1">
      <alignment horizontal="center" vertical="center"/>
    </xf>
    <xf numFmtId="0" fontId="6" fillId="0" borderId="4" xfId="0" applyFont="1" applyFill="1" applyBorder="1"/>
  </cellXfs>
  <cellStyles count="9">
    <cellStyle name="Chuẩn 2 3" xfId="2"/>
    <cellStyle name="Comma" xfId="1" builtinId="3"/>
    <cellStyle name="Comma 3 3" xfId="7"/>
    <cellStyle name="Normal" xfId="0" builtinId="0"/>
    <cellStyle name="Normal 19" xfId="5"/>
    <cellStyle name="Normal 2 4" xfId="6"/>
    <cellStyle name="Normal 4" xfId="3"/>
    <cellStyle name="Normal_TONG HOP CHI NS CAP TINH2007" xfId="4"/>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6"/>
  <sheetViews>
    <sheetView tabSelected="1" workbookViewId="0">
      <selection activeCell="I52" sqref="I52"/>
    </sheetView>
  </sheetViews>
  <sheetFormatPr defaultColWidth="9.140625" defaultRowHeight="15" x14ac:dyDescent="0.25"/>
  <cols>
    <col min="1" max="1" width="6.28515625" style="5" customWidth="1"/>
    <col min="2" max="2" width="41.140625" style="11" customWidth="1"/>
    <col min="3" max="3" width="18.140625" style="11" customWidth="1"/>
    <col min="4" max="4" width="16.42578125" style="81" customWidth="1"/>
    <col min="5" max="5" width="17.7109375" style="1" customWidth="1"/>
    <col min="6" max="6" width="13.7109375" style="1" customWidth="1"/>
    <col min="7" max="8" width="9.140625" style="1"/>
    <col min="9" max="9" width="16.7109375" style="1" customWidth="1"/>
    <col min="10" max="16384" width="9.140625" style="1"/>
  </cols>
  <sheetData>
    <row r="1" spans="1:9" ht="15" customHeight="1" x14ac:dyDescent="0.25">
      <c r="A1" s="72" t="s">
        <v>19</v>
      </c>
      <c r="B1" s="72"/>
      <c r="C1" s="72"/>
      <c r="D1" s="72"/>
      <c r="E1" s="72"/>
      <c r="F1" s="72"/>
    </row>
    <row r="3" spans="1:9" s="3" customFormat="1" ht="33.75" customHeight="1" x14ac:dyDescent="0.25">
      <c r="A3" s="76" t="s">
        <v>20</v>
      </c>
      <c r="B3" s="76"/>
      <c r="C3" s="2"/>
      <c r="D3" s="77" t="s">
        <v>10</v>
      </c>
      <c r="E3" s="77"/>
      <c r="F3" s="77"/>
    </row>
    <row r="4" spans="1:9" s="3" customFormat="1" ht="20.100000000000001" customHeight="1" x14ac:dyDescent="0.25">
      <c r="A4" s="76" t="s">
        <v>21</v>
      </c>
      <c r="B4" s="76"/>
      <c r="C4" s="10"/>
      <c r="D4" s="77" t="s">
        <v>11</v>
      </c>
      <c r="E4" s="77"/>
      <c r="F4" s="77"/>
    </row>
    <row r="5" spans="1:9" s="3" customFormat="1" ht="26.25" customHeight="1" x14ac:dyDescent="0.25">
      <c r="A5" s="4"/>
      <c r="B5" s="10"/>
      <c r="C5" s="70" t="s">
        <v>18</v>
      </c>
      <c r="D5" s="70"/>
      <c r="E5" s="70"/>
      <c r="F5" s="70"/>
    </row>
    <row r="6" spans="1:9" ht="20.100000000000001" customHeight="1" x14ac:dyDescent="0.25">
      <c r="A6" s="73" t="s">
        <v>17</v>
      </c>
      <c r="B6" s="73"/>
      <c r="C6" s="73"/>
      <c r="D6" s="73"/>
      <c r="E6" s="73"/>
      <c r="F6" s="73"/>
    </row>
    <row r="7" spans="1:9" ht="20.100000000000001" customHeight="1" x14ac:dyDescent="0.25">
      <c r="A7" s="74" t="s">
        <v>22</v>
      </c>
      <c r="B7" s="74"/>
      <c r="C7" s="74"/>
      <c r="D7" s="74"/>
      <c r="E7" s="74"/>
      <c r="F7" s="74"/>
    </row>
    <row r="8" spans="1:9" ht="31.5" customHeight="1" x14ac:dyDescent="0.25">
      <c r="A8" s="69" t="s">
        <v>15</v>
      </c>
      <c r="B8" s="69"/>
      <c r="C8" s="69"/>
      <c r="D8" s="69"/>
      <c r="E8" s="69"/>
      <c r="F8" s="69"/>
    </row>
    <row r="9" spans="1:9" ht="47.25" customHeight="1" x14ac:dyDescent="0.25">
      <c r="A9" s="69" t="s">
        <v>16</v>
      </c>
      <c r="B9" s="69"/>
      <c r="C9" s="69"/>
      <c r="D9" s="69"/>
      <c r="E9" s="69"/>
      <c r="F9" s="69"/>
    </row>
    <row r="10" spans="1:9" ht="20.100000000000001" customHeight="1" x14ac:dyDescent="0.25">
      <c r="A10" s="69" t="s">
        <v>23</v>
      </c>
      <c r="B10" s="69"/>
      <c r="C10" s="69"/>
      <c r="D10" s="69"/>
      <c r="E10" s="69"/>
      <c r="F10" s="69"/>
    </row>
    <row r="11" spans="1:9" ht="20.25" customHeight="1" x14ac:dyDescent="0.25">
      <c r="E11" s="75" t="s">
        <v>24</v>
      </c>
      <c r="F11" s="75"/>
      <c r="H11" s="69"/>
      <c r="I11" s="69"/>
    </row>
    <row r="12" spans="1:9" ht="15.75" hidden="1" customHeight="1" thickBot="1" x14ac:dyDescent="0.25">
      <c r="H12" s="69"/>
      <c r="I12" s="69"/>
    </row>
    <row r="13" spans="1:9" s="6" customFormat="1" ht="31.5" customHeight="1" x14ac:dyDescent="0.25">
      <c r="A13" s="71" t="s">
        <v>0</v>
      </c>
      <c r="B13" s="71" t="s">
        <v>1</v>
      </c>
      <c r="C13" s="71" t="s">
        <v>12</v>
      </c>
      <c r="D13" s="82" t="s">
        <v>25</v>
      </c>
      <c r="E13" s="71" t="s">
        <v>13</v>
      </c>
      <c r="F13" s="71" t="s">
        <v>14</v>
      </c>
      <c r="H13" s="69"/>
      <c r="I13" s="69"/>
    </row>
    <row r="14" spans="1:9" s="6" customFormat="1" ht="105" customHeight="1" x14ac:dyDescent="0.25">
      <c r="A14" s="71"/>
      <c r="B14" s="71"/>
      <c r="C14" s="71"/>
      <c r="D14" s="82"/>
      <c r="E14" s="71"/>
      <c r="F14" s="71"/>
      <c r="H14" s="69"/>
      <c r="I14" s="69"/>
    </row>
    <row r="15" spans="1:9" s="6" customFormat="1" ht="33.75" customHeight="1" x14ac:dyDescent="0.25">
      <c r="A15" s="30">
        <v>1</v>
      </c>
      <c r="B15" s="30">
        <v>2</v>
      </c>
      <c r="C15" s="30">
        <v>3</v>
      </c>
      <c r="D15" s="83">
        <v>4</v>
      </c>
      <c r="E15" s="30">
        <v>5</v>
      </c>
      <c r="F15" s="30">
        <v>6</v>
      </c>
    </row>
    <row r="16" spans="1:9" s="7" customFormat="1" ht="21.95" customHeight="1" x14ac:dyDescent="0.2">
      <c r="A16" s="30" t="s">
        <v>9</v>
      </c>
      <c r="B16" s="18" t="s">
        <v>8</v>
      </c>
      <c r="C16" s="52">
        <f>C17</f>
        <v>40087472037</v>
      </c>
      <c r="D16" s="84">
        <f>D17</f>
        <v>25348211275</v>
      </c>
      <c r="E16" s="22">
        <f t="shared" ref="E16:E76" si="0">D16/C16</f>
        <v>0.63232251840684961</v>
      </c>
      <c r="F16" s="52"/>
    </row>
    <row r="17" spans="1:9" s="7" customFormat="1" ht="21.95" customHeight="1" x14ac:dyDescent="0.2">
      <c r="A17" s="30" t="s">
        <v>2</v>
      </c>
      <c r="B17" s="18" t="s">
        <v>5</v>
      </c>
      <c r="C17" s="23">
        <f>C18+C21+C51+C53+C56</f>
        <v>40087472037</v>
      </c>
      <c r="D17" s="85">
        <f>D18+D21+D51+D53+D56</f>
        <v>25348211275</v>
      </c>
      <c r="E17" s="22">
        <f t="shared" si="0"/>
        <v>0.63232251840684961</v>
      </c>
      <c r="F17" s="23">
        <f t="shared" ref="F17" si="1">F18+F21</f>
        <v>0</v>
      </c>
      <c r="I17" s="78"/>
    </row>
    <row r="18" spans="1:9" s="8" customFormat="1" ht="21.95" customHeight="1" x14ac:dyDescent="0.25">
      <c r="A18" s="53" t="s">
        <v>3</v>
      </c>
      <c r="B18" s="54" t="s">
        <v>6</v>
      </c>
      <c r="C18" s="55">
        <f>C19+C20</f>
        <v>10496059033</v>
      </c>
      <c r="D18" s="63">
        <f t="shared" ref="D18" si="2">D19+D20</f>
        <v>6326423257</v>
      </c>
      <c r="E18" s="22">
        <f t="shared" si="0"/>
        <v>0.60274272820965369</v>
      </c>
      <c r="F18" s="24"/>
    </row>
    <row r="19" spans="1:9" s="8" customFormat="1" ht="21.95" customHeight="1" x14ac:dyDescent="0.25">
      <c r="A19" s="53"/>
      <c r="B19" s="17" t="s">
        <v>44</v>
      </c>
      <c r="C19" s="56">
        <v>10448859033</v>
      </c>
      <c r="D19" s="66">
        <v>6326423257</v>
      </c>
      <c r="E19" s="22">
        <f t="shared" si="0"/>
        <v>0.6054654615417473</v>
      </c>
      <c r="F19" s="24"/>
    </row>
    <row r="20" spans="1:9" s="8" customFormat="1" ht="42" customHeight="1" x14ac:dyDescent="0.25">
      <c r="A20" s="53"/>
      <c r="B20" s="17" t="s">
        <v>58</v>
      </c>
      <c r="C20" s="56">
        <v>47200000</v>
      </c>
      <c r="D20" s="66">
        <v>0</v>
      </c>
      <c r="E20" s="22">
        <f t="shared" si="0"/>
        <v>0</v>
      </c>
      <c r="F20" s="24"/>
      <c r="I20" s="79"/>
    </row>
    <row r="21" spans="1:9" s="8" customFormat="1" ht="21.95" customHeight="1" x14ac:dyDescent="0.25">
      <c r="A21" s="53" t="s">
        <v>4</v>
      </c>
      <c r="B21" s="54" t="s">
        <v>7</v>
      </c>
      <c r="C21" s="57">
        <f>SUM(C22:C50)</f>
        <v>6127450634</v>
      </c>
      <c r="D21" s="63">
        <f>SUM(D22:D50)</f>
        <v>3021558973</v>
      </c>
      <c r="E21" s="22">
        <f t="shared" si="0"/>
        <v>0.49311845227017786</v>
      </c>
      <c r="F21" s="24"/>
      <c r="I21" s="79"/>
    </row>
    <row r="22" spans="1:9" s="8" customFormat="1" ht="21.95" customHeight="1" x14ac:dyDescent="0.25">
      <c r="A22" s="29"/>
      <c r="B22" s="17" t="s">
        <v>43</v>
      </c>
      <c r="C22" s="56">
        <v>5000000</v>
      </c>
      <c r="D22" s="66">
        <v>2496000</v>
      </c>
      <c r="E22" s="22">
        <f t="shared" si="0"/>
        <v>0.49919999999999998</v>
      </c>
      <c r="F22" s="24"/>
      <c r="I22" s="79"/>
    </row>
    <row r="23" spans="1:9" s="8" customFormat="1" ht="21.95" customHeight="1" x14ac:dyDescent="0.25">
      <c r="A23" s="29"/>
      <c r="B23" s="17" t="s">
        <v>42</v>
      </c>
      <c r="C23" s="56">
        <v>162000000</v>
      </c>
      <c r="D23" s="66">
        <v>151120000</v>
      </c>
      <c r="E23" s="22">
        <f t="shared" si="0"/>
        <v>0.93283950617283951</v>
      </c>
      <c r="F23" s="24"/>
      <c r="I23" s="79"/>
    </row>
    <row r="24" spans="1:9" s="8" customFormat="1" ht="69.75" customHeight="1" x14ac:dyDescent="0.25">
      <c r="A24" s="29"/>
      <c r="B24" s="17" t="s">
        <v>41</v>
      </c>
      <c r="C24" s="56">
        <f>270000000</f>
        <v>270000000</v>
      </c>
      <c r="D24" s="66"/>
      <c r="E24" s="22">
        <f t="shared" si="0"/>
        <v>0</v>
      </c>
      <c r="F24" s="24"/>
      <c r="I24" s="79"/>
    </row>
    <row r="25" spans="1:9" s="8" customFormat="1" ht="36" customHeight="1" x14ac:dyDescent="0.25">
      <c r="A25" s="29"/>
      <c r="B25" s="17" t="s">
        <v>40</v>
      </c>
      <c r="C25" s="56">
        <v>126000000</v>
      </c>
      <c r="D25" s="66"/>
      <c r="E25" s="22">
        <f t="shared" si="0"/>
        <v>0</v>
      </c>
      <c r="F25" s="24"/>
      <c r="I25" s="79"/>
    </row>
    <row r="26" spans="1:9" s="8" customFormat="1" ht="63.75" customHeight="1" x14ac:dyDescent="0.25">
      <c r="A26" s="29"/>
      <c r="B26" s="17" t="s">
        <v>39</v>
      </c>
      <c r="C26" s="56">
        <v>18000000</v>
      </c>
      <c r="D26" s="66">
        <f>900000+300000</f>
        <v>1200000</v>
      </c>
      <c r="E26" s="22">
        <f t="shared" si="0"/>
        <v>6.6666666666666666E-2</v>
      </c>
      <c r="F26" s="24"/>
      <c r="I26" s="79"/>
    </row>
    <row r="27" spans="1:9" s="8" customFormat="1" ht="33" customHeight="1" x14ac:dyDescent="0.25">
      <c r="A27" s="29"/>
      <c r="B27" s="17" t="s">
        <v>38</v>
      </c>
      <c r="C27" s="56">
        <f>270000000-33737029</f>
        <v>236262971</v>
      </c>
      <c r="D27" s="66"/>
      <c r="E27" s="22">
        <f t="shared" si="0"/>
        <v>0</v>
      </c>
      <c r="F27" s="24"/>
      <c r="I27" s="79"/>
    </row>
    <row r="28" spans="1:9" s="8" customFormat="1" ht="37.5" customHeight="1" x14ac:dyDescent="0.25">
      <c r="A28" s="29"/>
      <c r="B28" s="17" t="s">
        <v>37</v>
      </c>
      <c r="C28" s="56">
        <v>769000000</v>
      </c>
      <c r="D28" s="66">
        <v>196098500</v>
      </c>
      <c r="E28" s="22">
        <f t="shared" si="0"/>
        <v>0.25500455136540962</v>
      </c>
      <c r="F28" s="24"/>
      <c r="I28" s="79"/>
    </row>
    <row r="29" spans="1:9" s="8" customFormat="1" ht="26.25" customHeight="1" x14ac:dyDescent="0.25">
      <c r="A29" s="29"/>
      <c r="B29" s="17" t="s">
        <v>36</v>
      </c>
      <c r="C29" s="56">
        <v>990000000</v>
      </c>
      <c r="D29" s="66">
        <f>147994000+532428366</f>
        <v>680422366</v>
      </c>
      <c r="E29" s="22">
        <f t="shared" si="0"/>
        <v>0.68729531919191922</v>
      </c>
      <c r="F29" s="24"/>
      <c r="I29" s="79"/>
    </row>
    <row r="30" spans="1:9" s="8" customFormat="1" ht="21.95" customHeight="1" x14ac:dyDescent="0.25">
      <c r="A30" s="29"/>
      <c r="B30" s="17" t="s">
        <v>35</v>
      </c>
      <c r="C30" s="56">
        <v>86000000</v>
      </c>
      <c r="D30" s="66">
        <v>16000000</v>
      </c>
      <c r="E30" s="22">
        <f t="shared" si="0"/>
        <v>0.18604651162790697</v>
      </c>
      <c r="F30" s="24"/>
      <c r="I30" s="79"/>
    </row>
    <row r="31" spans="1:9" s="8" customFormat="1" ht="117" customHeight="1" x14ac:dyDescent="0.25">
      <c r="A31" s="29"/>
      <c r="B31" s="17" t="s">
        <v>34</v>
      </c>
      <c r="C31" s="56">
        <v>720000000</v>
      </c>
      <c r="D31" s="66">
        <v>552185736</v>
      </c>
      <c r="E31" s="22">
        <f t="shared" si="0"/>
        <v>0.76692463333333338</v>
      </c>
      <c r="F31" s="24"/>
      <c r="I31" s="79"/>
    </row>
    <row r="32" spans="1:9" s="8" customFormat="1" ht="21.95" customHeight="1" x14ac:dyDescent="0.25">
      <c r="A32" s="29"/>
      <c r="B32" s="17" t="s">
        <v>33</v>
      </c>
      <c r="C32" s="56">
        <v>12000000</v>
      </c>
      <c r="D32" s="66"/>
      <c r="E32" s="22">
        <f t="shared" si="0"/>
        <v>0</v>
      </c>
      <c r="F32" s="24"/>
      <c r="I32" s="79"/>
    </row>
    <row r="33" spans="1:9" s="8" customFormat="1" ht="22.5" customHeight="1" x14ac:dyDescent="0.25">
      <c r="A33" s="29"/>
      <c r="B33" s="17" t="s">
        <v>32</v>
      </c>
      <c r="C33" s="56">
        <v>49000000</v>
      </c>
      <c r="D33" s="66"/>
      <c r="E33" s="22">
        <f t="shared" si="0"/>
        <v>0</v>
      </c>
      <c r="F33" s="24"/>
      <c r="I33" s="79"/>
    </row>
    <row r="34" spans="1:9" s="8" customFormat="1" ht="69" customHeight="1" x14ac:dyDescent="0.25">
      <c r="A34" s="29"/>
      <c r="B34" s="58" t="s">
        <v>31</v>
      </c>
      <c r="C34" s="59">
        <v>40000000</v>
      </c>
      <c r="D34" s="66"/>
      <c r="E34" s="22">
        <f t="shared" si="0"/>
        <v>0</v>
      </c>
      <c r="F34" s="24"/>
      <c r="I34" s="79"/>
    </row>
    <row r="35" spans="1:9" s="8" customFormat="1" ht="54.75" customHeight="1" x14ac:dyDescent="0.25">
      <c r="A35" s="29"/>
      <c r="B35" s="58" t="s">
        <v>26</v>
      </c>
      <c r="C35" s="59">
        <v>63000000</v>
      </c>
      <c r="D35" s="66"/>
      <c r="E35" s="22">
        <f t="shared" si="0"/>
        <v>0</v>
      </c>
      <c r="F35" s="24"/>
    </row>
    <row r="36" spans="1:9" s="8" customFormat="1" ht="83.25" customHeight="1" x14ac:dyDescent="0.25">
      <c r="A36" s="29"/>
      <c r="B36" s="60" t="s">
        <v>30</v>
      </c>
      <c r="C36" s="59">
        <v>166490000</v>
      </c>
      <c r="D36" s="66">
        <v>108500000</v>
      </c>
      <c r="E36" s="22">
        <f t="shared" si="0"/>
        <v>0.65169079223977411</v>
      </c>
      <c r="F36" s="24"/>
    </row>
    <row r="37" spans="1:9" s="8" customFormat="1" ht="49.5" customHeight="1" x14ac:dyDescent="0.25">
      <c r="A37" s="29"/>
      <c r="B37" s="60" t="s">
        <v>27</v>
      </c>
      <c r="C37" s="59">
        <v>171250000</v>
      </c>
      <c r="D37" s="66">
        <v>171244000</v>
      </c>
      <c r="E37" s="22">
        <f t="shared" si="0"/>
        <v>0.99996496350364961</v>
      </c>
      <c r="F37" s="24"/>
    </row>
    <row r="38" spans="1:9" s="7" customFormat="1" ht="39.75" customHeight="1" x14ac:dyDescent="0.2">
      <c r="A38" s="29"/>
      <c r="B38" s="61" t="s">
        <v>28</v>
      </c>
      <c r="C38" s="24">
        <v>18000000</v>
      </c>
      <c r="D38" s="64">
        <v>7200000</v>
      </c>
      <c r="E38" s="22">
        <f t="shared" si="0"/>
        <v>0.4</v>
      </c>
      <c r="F38" s="52"/>
    </row>
    <row r="39" spans="1:9" s="6" customFormat="1" ht="38.25" customHeight="1" x14ac:dyDescent="0.25">
      <c r="A39" s="29"/>
      <c r="B39" s="17" t="s">
        <v>29</v>
      </c>
      <c r="C39" s="24">
        <v>45300000</v>
      </c>
      <c r="D39" s="66">
        <v>45090000</v>
      </c>
      <c r="E39" s="22">
        <f t="shared" si="0"/>
        <v>0.99536423841059607</v>
      </c>
      <c r="F39" s="24"/>
      <c r="G39" s="9"/>
    </row>
    <row r="40" spans="1:9" s="6" customFormat="1" ht="86.25" customHeight="1" x14ac:dyDescent="0.25">
      <c r="A40" s="29"/>
      <c r="B40" s="17" t="s">
        <v>70</v>
      </c>
      <c r="C40" s="24">
        <v>412800000</v>
      </c>
      <c r="D40" s="66"/>
      <c r="E40" s="22">
        <f t="shared" si="0"/>
        <v>0</v>
      </c>
      <c r="F40" s="24"/>
      <c r="G40" s="9"/>
    </row>
    <row r="41" spans="1:9" s="6" customFormat="1" ht="49.5" customHeight="1" x14ac:dyDescent="0.25">
      <c r="A41" s="29"/>
      <c r="B41" s="17" t="s">
        <v>83</v>
      </c>
      <c r="C41" s="24">
        <v>33737029</v>
      </c>
      <c r="D41" s="66">
        <v>32617029</v>
      </c>
      <c r="E41" s="22">
        <f t="shared" si="0"/>
        <v>0.96680205598424207</v>
      </c>
      <c r="F41" s="24"/>
      <c r="G41" s="9"/>
    </row>
    <row r="42" spans="1:9" s="7" customFormat="1" ht="21.95" customHeight="1" x14ac:dyDescent="0.2">
      <c r="A42" s="29"/>
      <c r="B42" s="17" t="s">
        <v>59</v>
      </c>
      <c r="C42" s="19">
        <v>195300000</v>
      </c>
      <c r="D42" s="66">
        <v>36822432</v>
      </c>
      <c r="E42" s="22">
        <f t="shared" si="0"/>
        <v>0.18854291858678957</v>
      </c>
      <c r="F42" s="23"/>
    </row>
    <row r="43" spans="1:9" s="6" customFormat="1" ht="21.95" customHeight="1" x14ac:dyDescent="0.25">
      <c r="A43" s="29"/>
      <c r="B43" s="17" t="s">
        <v>60</v>
      </c>
      <c r="C43" s="20">
        <v>31900000</v>
      </c>
      <c r="D43" s="66">
        <v>31779000</v>
      </c>
      <c r="E43" s="22">
        <f t="shared" si="0"/>
        <v>0.99620689655172412</v>
      </c>
      <c r="F43" s="24"/>
    </row>
    <row r="44" spans="1:9" s="6" customFormat="1" ht="21.95" customHeight="1" x14ac:dyDescent="0.25">
      <c r="A44" s="29"/>
      <c r="B44" s="17" t="s">
        <v>61</v>
      </c>
      <c r="C44" s="20">
        <v>39310000</v>
      </c>
      <c r="D44" s="66">
        <v>18603800</v>
      </c>
      <c r="E44" s="22">
        <f t="shared" si="0"/>
        <v>0.47325871279572629</v>
      </c>
      <c r="F44" s="24"/>
    </row>
    <row r="45" spans="1:9" s="7" customFormat="1" ht="21.95" customHeight="1" x14ac:dyDescent="0.2">
      <c r="A45" s="30"/>
      <c r="B45" s="17" t="s">
        <v>62</v>
      </c>
      <c r="C45" s="20">
        <v>18000000</v>
      </c>
      <c r="D45" s="66">
        <v>0</v>
      </c>
      <c r="E45" s="22">
        <f t="shared" si="0"/>
        <v>0</v>
      </c>
      <c r="F45" s="25"/>
    </row>
    <row r="46" spans="1:9" s="6" customFormat="1" ht="21.95" customHeight="1" x14ac:dyDescent="0.25">
      <c r="A46" s="29"/>
      <c r="B46" s="17" t="s">
        <v>63</v>
      </c>
      <c r="C46" s="20">
        <v>21000000</v>
      </c>
      <c r="D46" s="66">
        <v>0</v>
      </c>
      <c r="E46" s="22">
        <f t="shared" si="0"/>
        <v>0</v>
      </c>
      <c r="F46" s="26"/>
    </row>
    <row r="47" spans="1:9" s="6" customFormat="1" ht="21.95" customHeight="1" x14ac:dyDescent="0.25">
      <c r="A47" s="29"/>
      <c r="B47" s="17" t="s">
        <v>64</v>
      </c>
      <c r="C47" s="20">
        <v>625080000</v>
      </c>
      <c r="D47" s="66">
        <v>538912080</v>
      </c>
      <c r="E47" s="22">
        <f t="shared" si="0"/>
        <v>0.86214897293146475</v>
      </c>
      <c r="F47" s="26"/>
    </row>
    <row r="48" spans="1:9" s="7" customFormat="1" ht="21.95" customHeight="1" x14ac:dyDescent="0.2">
      <c r="A48" s="30"/>
      <c r="B48" s="17" t="s">
        <v>65</v>
      </c>
      <c r="C48" s="20">
        <v>15668000</v>
      </c>
      <c r="D48" s="66">
        <v>15668000</v>
      </c>
      <c r="E48" s="22">
        <f t="shared" si="0"/>
        <v>1</v>
      </c>
      <c r="F48" s="25"/>
    </row>
    <row r="49" spans="1:9" s="6" customFormat="1" ht="21.95" customHeight="1" x14ac:dyDescent="0.25">
      <c r="A49" s="29"/>
      <c r="B49" s="17" t="s">
        <v>66</v>
      </c>
      <c r="C49" s="20">
        <v>631860000</v>
      </c>
      <c r="D49" s="66">
        <v>415600030</v>
      </c>
      <c r="E49" s="22">
        <f t="shared" si="0"/>
        <v>0.65774068622796189</v>
      </c>
      <c r="F49" s="26"/>
    </row>
    <row r="50" spans="1:9" s="6" customFormat="1" ht="35.25" customHeight="1" x14ac:dyDescent="0.25">
      <c r="A50" s="29"/>
      <c r="B50" s="62" t="s">
        <v>67</v>
      </c>
      <c r="C50" s="20">
        <v>155492634</v>
      </c>
      <c r="D50" s="66">
        <v>0</v>
      </c>
      <c r="E50" s="22">
        <f t="shared" si="0"/>
        <v>0</v>
      </c>
      <c r="F50" s="26"/>
    </row>
    <row r="51" spans="1:9" s="7" customFormat="1" ht="31.5" customHeight="1" x14ac:dyDescent="0.2">
      <c r="A51" s="12" t="s">
        <v>45</v>
      </c>
      <c r="B51" s="13" t="s">
        <v>46</v>
      </c>
      <c r="C51" s="35">
        <f>C52</f>
        <v>237000000</v>
      </c>
      <c r="D51" s="64">
        <f>D52</f>
        <v>0</v>
      </c>
      <c r="E51" s="22">
        <f t="shared" si="0"/>
        <v>0</v>
      </c>
      <c r="F51" s="23"/>
    </row>
    <row r="52" spans="1:9" s="6" customFormat="1" ht="42.75" customHeight="1" x14ac:dyDescent="0.25">
      <c r="A52" s="39"/>
      <c r="B52" s="40" t="s">
        <v>47</v>
      </c>
      <c r="C52" s="41">
        <v>237000000</v>
      </c>
      <c r="D52" s="65">
        <v>0</v>
      </c>
      <c r="E52" s="42">
        <f t="shared" si="0"/>
        <v>0</v>
      </c>
      <c r="F52" s="43"/>
    </row>
    <row r="53" spans="1:9" s="6" customFormat="1" ht="33" customHeight="1" x14ac:dyDescent="0.25">
      <c r="A53" s="12" t="s">
        <v>48</v>
      </c>
      <c r="B53" s="13" t="s">
        <v>49</v>
      </c>
      <c r="C53" s="35">
        <f>C54+C55</f>
        <v>13283244586</v>
      </c>
      <c r="D53" s="35">
        <f>D54+D55</f>
        <v>13283244586</v>
      </c>
      <c r="E53" s="22">
        <f t="shared" si="0"/>
        <v>1</v>
      </c>
      <c r="F53" s="24"/>
    </row>
    <row r="54" spans="1:9" s="7" customFormat="1" ht="92.25" customHeight="1" x14ac:dyDescent="0.2">
      <c r="A54" s="44"/>
      <c r="B54" s="45" t="s">
        <v>56</v>
      </c>
      <c r="C54" s="46">
        <f>1619865000+1660230000+1678569750+1155404250</f>
        <v>6114069000</v>
      </c>
      <c r="D54" s="86">
        <f>1619865000+1660230000+1678569750+1155404250</f>
        <v>6114069000</v>
      </c>
      <c r="E54" s="38">
        <f t="shared" si="0"/>
        <v>1</v>
      </c>
      <c r="F54" s="47"/>
    </row>
    <row r="55" spans="1:9" s="7" customFormat="1" ht="111" customHeight="1" x14ac:dyDescent="0.2">
      <c r="A55" s="39"/>
      <c r="B55" s="48" t="s">
        <v>57</v>
      </c>
      <c r="C55" s="49">
        <v>7169175586</v>
      </c>
      <c r="D55" s="87">
        <v>7169175586</v>
      </c>
      <c r="E55" s="21">
        <f t="shared" si="0"/>
        <v>1</v>
      </c>
      <c r="F55" s="50"/>
    </row>
    <row r="56" spans="1:9" s="6" customFormat="1" ht="57" customHeight="1" x14ac:dyDescent="0.25">
      <c r="A56" s="12" t="s">
        <v>50</v>
      </c>
      <c r="B56" s="15" t="s">
        <v>51</v>
      </c>
      <c r="C56" s="33">
        <f>SUM(C57:C76)</f>
        <v>9943717784</v>
      </c>
      <c r="D56" s="33">
        <f>SUM(D57:D76)</f>
        <v>2716984459</v>
      </c>
      <c r="E56" s="22">
        <f t="shared" si="0"/>
        <v>0.27323628023431845</v>
      </c>
      <c r="F56" s="24"/>
      <c r="I56" s="80">
        <v>20842283</v>
      </c>
    </row>
    <row r="57" spans="1:9" s="90" customFormat="1" ht="69" customHeight="1" x14ac:dyDescent="0.25">
      <c r="A57" s="44"/>
      <c r="B57" s="37" t="s">
        <v>52</v>
      </c>
      <c r="C57" s="51">
        <f>409000000+266372760</f>
        <v>675372760</v>
      </c>
      <c r="D57" s="66">
        <v>88870000</v>
      </c>
      <c r="E57" s="88">
        <f t="shared" si="0"/>
        <v>0.13158659226943059</v>
      </c>
      <c r="F57" s="89"/>
      <c r="I57" s="91"/>
    </row>
    <row r="58" spans="1:9" s="93" customFormat="1" ht="74.25" customHeight="1" x14ac:dyDescent="0.2">
      <c r="A58" s="12"/>
      <c r="B58" s="14" t="s">
        <v>53</v>
      </c>
      <c r="C58" s="34">
        <f>61000000+116000000</f>
        <v>177000000</v>
      </c>
      <c r="D58" s="64"/>
      <c r="E58" s="88">
        <f t="shared" si="0"/>
        <v>0</v>
      </c>
      <c r="F58" s="92"/>
      <c r="I58" s="94"/>
    </row>
    <row r="59" spans="1:9" s="90" customFormat="1" ht="52.5" customHeight="1" x14ac:dyDescent="0.25">
      <c r="A59" s="12"/>
      <c r="B59" s="16" t="s">
        <v>79</v>
      </c>
      <c r="C59" s="34">
        <f>826000000+158922283</f>
        <v>984922283</v>
      </c>
      <c r="D59" s="66">
        <f>88173717+20842283</f>
        <v>109016000</v>
      </c>
      <c r="E59" s="88">
        <f t="shared" si="0"/>
        <v>0.11068487522482015</v>
      </c>
      <c r="F59" s="95"/>
      <c r="I59" s="91">
        <v>88173717</v>
      </c>
    </row>
    <row r="60" spans="1:9" s="90" customFormat="1" ht="54" customHeight="1" x14ac:dyDescent="0.25">
      <c r="A60" s="12"/>
      <c r="B60" s="16" t="s">
        <v>80</v>
      </c>
      <c r="C60" s="34">
        <f>124000000+157000000</f>
        <v>281000000</v>
      </c>
      <c r="D60" s="66">
        <v>157000000</v>
      </c>
      <c r="E60" s="88">
        <f t="shared" si="0"/>
        <v>0.55871886120996439</v>
      </c>
      <c r="F60" s="95"/>
      <c r="I60" s="91">
        <v>20842283</v>
      </c>
    </row>
    <row r="61" spans="1:9" s="90" customFormat="1" ht="48.75" customHeight="1" x14ac:dyDescent="0.25">
      <c r="A61" s="12"/>
      <c r="B61" s="16" t="s">
        <v>81</v>
      </c>
      <c r="C61" s="34">
        <v>487000000</v>
      </c>
      <c r="D61" s="66"/>
      <c r="E61" s="88">
        <f t="shared" si="0"/>
        <v>0</v>
      </c>
      <c r="F61" s="95"/>
      <c r="I61" s="91">
        <f>I59+I60</f>
        <v>109016000</v>
      </c>
    </row>
    <row r="62" spans="1:9" s="90" customFormat="1" ht="49.5" customHeight="1" x14ac:dyDescent="0.25">
      <c r="A62" s="12"/>
      <c r="B62" s="16" t="s">
        <v>82</v>
      </c>
      <c r="C62" s="34">
        <v>105000000</v>
      </c>
      <c r="D62" s="66"/>
      <c r="E62" s="88">
        <f t="shared" si="0"/>
        <v>0</v>
      </c>
      <c r="F62" s="95"/>
      <c r="I62" s="91"/>
    </row>
    <row r="63" spans="1:9" s="93" customFormat="1" ht="51.75" customHeight="1" x14ac:dyDescent="0.2">
      <c r="A63" s="12"/>
      <c r="B63" s="14" t="s">
        <v>54</v>
      </c>
      <c r="C63" s="34">
        <v>106500620</v>
      </c>
      <c r="D63" s="66">
        <v>86330000</v>
      </c>
      <c r="E63" s="88">
        <f t="shared" si="0"/>
        <v>0.81060560961992523</v>
      </c>
      <c r="F63" s="92"/>
      <c r="I63" s="94"/>
    </row>
    <row r="64" spans="1:9" s="90" customFormat="1" ht="54" customHeight="1" x14ac:dyDescent="0.25">
      <c r="A64" s="12"/>
      <c r="B64" s="14" t="s">
        <v>55</v>
      </c>
      <c r="C64" s="34">
        <v>55005280</v>
      </c>
      <c r="D64" s="66"/>
      <c r="E64" s="88">
        <f t="shared" si="0"/>
        <v>0</v>
      </c>
      <c r="F64" s="95"/>
      <c r="I64" s="91">
        <f>D57+D59+D60+D63+D65+D67</f>
        <v>1410206109</v>
      </c>
    </row>
    <row r="65" spans="1:9" s="90" customFormat="1" ht="89.25" customHeight="1" x14ac:dyDescent="0.25">
      <c r="A65" s="12"/>
      <c r="B65" s="14" t="s">
        <v>75</v>
      </c>
      <c r="C65" s="34">
        <f>515000000+690107338</f>
        <v>1205107338</v>
      </c>
      <c r="D65" s="66">
        <v>891090109</v>
      </c>
      <c r="E65" s="88">
        <f t="shared" si="0"/>
        <v>0.73942800023013389</v>
      </c>
      <c r="F65" s="95"/>
      <c r="I65" s="91">
        <f>I64-I63</f>
        <v>1410206109</v>
      </c>
    </row>
    <row r="66" spans="1:9" s="90" customFormat="1" ht="96.75" customHeight="1" x14ac:dyDescent="0.25">
      <c r="A66" s="12"/>
      <c r="B66" s="14" t="s">
        <v>76</v>
      </c>
      <c r="C66" s="34">
        <f>77000000+237000000</f>
        <v>314000000</v>
      </c>
      <c r="D66" s="66"/>
      <c r="E66" s="88">
        <f t="shared" si="0"/>
        <v>0</v>
      </c>
      <c r="F66" s="95"/>
    </row>
    <row r="67" spans="1:9" s="90" customFormat="1" ht="96" customHeight="1" x14ac:dyDescent="0.25">
      <c r="A67" s="12"/>
      <c r="B67" s="14" t="s">
        <v>78</v>
      </c>
      <c r="C67" s="34">
        <f>35000000+87828430</f>
        <v>122828430</v>
      </c>
      <c r="D67" s="66">
        <v>77900000</v>
      </c>
      <c r="E67" s="88">
        <f t="shared" si="0"/>
        <v>0.63421799008584578</v>
      </c>
      <c r="F67" s="95"/>
    </row>
    <row r="68" spans="1:9" s="93" customFormat="1" ht="110.25" customHeight="1" x14ac:dyDescent="0.2">
      <c r="A68" s="12"/>
      <c r="B68" s="14" t="s">
        <v>77</v>
      </c>
      <c r="C68" s="34">
        <f>5000000+14500000</f>
        <v>19500000</v>
      </c>
      <c r="D68" s="64"/>
      <c r="E68" s="88">
        <f t="shared" si="0"/>
        <v>0</v>
      </c>
      <c r="F68" s="92"/>
    </row>
    <row r="69" spans="1:9" s="90" customFormat="1" ht="55.5" customHeight="1" x14ac:dyDescent="0.25">
      <c r="A69" s="96"/>
      <c r="B69" s="97" t="s">
        <v>68</v>
      </c>
      <c r="C69" s="34">
        <v>2980527920</v>
      </c>
      <c r="D69" s="66">
        <v>188527920</v>
      </c>
      <c r="E69" s="88">
        <f t="shared" si="0"/>
        <v>6.3253197104759878E-2</v>
      </c>
      <c r="F69" s="34"/>
    </row>
    <row r="70" spans="1:9" s="90" customFormat="1" ht="55.5" customHeight="1" x14ac:dyDescent="0.25">
      <c r="A70" s="96"/>
      <c r="B70" s="97" t="s">
        <v>69</v>
      </c>
      <c r="C70" s="34">
        <v>446279188</v>
      </c>
      <c r="D70" s="66">
        <v>23932080</v>
      </c>
      <c r="E70" s="88">
        <f t="shared" si="0"/>
        <v>5.3625803406274909E-2</v>
      </c>
      <c r="F70" s="34"/>
    </row>
    <row r="71" spans="1:9" s="90" customFormat="1" ht="69" customHeight="1" x14ac:dyDescent="0.25">
      <c r="A71" s="98"/>
      <c r="B71" s="97" t="s">
        <v>73</v>
      </c>
      <c r="C71" s="34">
        <v>140000000</v>
      </c>
      <c r="D71" s="67"/>
      <c r="E71" s="88">
        <f t="shared" si="0"/>
        <v>0</v>
      </c>
      <c r="F71" s="34"/>
    </row>
    <row r="72" spans="1:9" s="90" customFormat="1" ht="69" customHeight="1" x14ac:dyDescent="0.25">
      <c r="A72" s="98"/>
      <c r="B72" s="97" t="s">
        <v>74</v>
      </c>
      <c r="C72" s="34">
        <v>21000000</v>
      </c>
      <c r="D72" s="67"/>
      <c r="E72" s="88">
        <f t="shared" si="0"/>
        <v>0</v>
      </c>
      <c r="F72" s="34"/>
    </row>
    <row r="73" spans="1:9" s="100" customFormat="1" ht="105" x14ac:dyDescent="0.25">
      <c r="A73" s="99"/>
      <c r="B73" s="97" t="s">
        <v>72</v>
      </c>
      <c r="C73" s="36">
        <v>1359359970</v>
      </c>
      <c r="D73" s="68">
        <v>1057400000</v>
      </c>
      <c r="E73" s="88">
        <f t="shared" si="0"/>
        <v>0.7778660717808249</v>
      </c>
      <c r="F73" s="36"/>
    </row>
    <row r="74" spans="1:9" s="100" customFormat="1" ht="114" customHeight="1" x14ac:dyDescent="0.25">
      <c r="A74" s="101"/>
      <c r="B74" s="97" t="s">
        <v>71</v>
      </c>
      <c r="C74" s="36">
        <v>203903995</v>
      </c>
      <c r="D74" s="68">
        <v>11638350</v>
      </c>
      <c r="E74" s="88">
        <f t="shared" si="0"/>
        <v>5.7077596738602403E-2</v>
      </c>
      <c r="F74" s="102"/>
    </row>
    <row r="75" spans="1:9" s="100" customFormat="1" ht="54" customHeight="1" x14ac:dyDescent="0.25">
      <c r="A75" s="101"/>
      <c r="B75" s="97" t="s">
        <v>84</v>
      </c>
      <c r="C75" s="36">
        <v>225573913</v>
      </c>
      <c r="D75" s="68">
        <v>0</v>
      </c>
      <c r="E75" s="88">
        <f t="shared" si="0"/>
        <v>0</v>
      </c>
      <c r="F75" s="102"/>
    </row>
    <row r="76" spans="1:9" ht="45" x14ac:dyDescent="0.25">
      <c r="A76" s="27"/>
      <c r="B76" s="31" t="s">
        <v>85</v>
      </c>
      <c r="C76" s="32">
        <v>33836087</v>
      </c>
      <c r="D76" s="68">
        <v>25280000</v>
      </c>
      <c r="E76" s="22">
        <f t="shared" si="0"/>
        <v>0.74713130983497</v>
      </c>
      <c r="F76" s="28"/>
    </row>
  </sheetData>
  <mergeCells count="22">
    <mergeCell ref="C5:F5"/>
    <mergeCell ref="E13:E14"/>
    <mergeCell ref="F13:F14"/>
    <mergeCell ref="A1:F1"/>
    <mergeCell ref="D13:D14"/>
    <mergeCell ref="A6:F6"/>
    <mergeCell ref="A7:F7"/>
    <mergeCell ref="E11:F11"/>
    <mergeCell ref="A4:B4"/>
    <mergeCell ref="A13:A14"/>
    <mergeCell ref="B13:B14"/>
    <mergeCell ref="C13:C14"/>
    <mergeCell ref="A3:B3"/>
    <mergeCell ref="D3:F3"/>
    <mergeCell ref="D4:F4"/>
    <mergeCell ref="H11:I11"/>
    <mergeCell ref="H12:I12"/>
    <mergeCell ref="H13:I13"/>
    <mergeCell ref="H14:I14"/>
    <mergeCell ref="A8:F8"/>
    <mergeCell ref="A9:F9"/>
    <mergeCell ref="A10:F10"/>
  </mergeCells>
  <pageMargins left="0.39370078740157483" right="0.23622047244094491" top="0.62992125984251968" bottom="0.62992125984251968" header="0.31496062992125984" footer="0.31496062992125984"/>
  <pageSetup paperSize="9" scale="85"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Quý 3 tháng VP Sở</vt:lpstr>
      <vt:lpstr>'Quý 3 tháng VP Sở'!Print_Titles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KeToan</dc:creator>
  <cp:lastModifiedBy>KETOAN</cp:lastModifiedBy>
  <cp:lastPrinted>2024-07-22T00:50:15Z</cp:lastPrinted>
  <dcterms:created xsi:type="dcterms:W3CDTF">2018-05-28T03:39:38Z</dcterms:created>
  <dcterms:modified xsi:type="dcterms:W3CDTF">2025-11-10T02:45:47Z</dcterms:modified>
</cp:coreProperties>
</file>